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2"/>
  </bookViews>
  <sheets>
    <sheet name="估算表-标段三" sheetId="13" r:id="rId1"/>
    <sheet name="标段二" sheetId="8" state="hidden" r:id="rId2"/>
    <sheet name="标段三" sheetId="9" state="hidden" r:id="rId3"/>
    <sheet name="标段四" sheetId="10" state="hidden" r:id="rId4"/>
    <sheet name="标段五" sheetId="11" state="hidden" r:id="rId5"/>
    <sheet name="综合估算表" sheetId="6" state="hidden" r:id="rId6"/>
  </sheets>
  <externalReferences>
    <externalReference r:id="rId7"/>
  </externalReferences>
  <definedNames>
    <definedName name="_xlnm._FilterDatabase" localSheetId="5" hidden="1">综合估算表!$A$1:$M$26</definedName>
    <definedName name="_xlnm.Criteria" localSheetId="5">综合估算表!$B$1:$B$26</definedName>
    <definedName name="_xlnm.Print_Area" localSheetId="5">综合估算表!$A$1:$M$30</definedName>
    <definedName name="_xlnm._FilterDatabase" localSheetId="1" hidden="1">标段二!$A$1:$M$14</definedName>
    <definedName name="_xlnm.Criteria" localSheetId="1">标段二!$B$1:$B$14</definedName>
    <definedName name="_xlnm.Print_Area" localSheetId="1">标段二!$A$1:$M$16</definedName>
    <definedName name="_xlnm._FilterDatabase" localSheetId="2" hidden="1">标段三!$A$1:$M$15</definedName>
    <definedName name="_xlnm.Criteria" localSheetId="2">标段三!$B$1:$B$15</definedName>
    <definedName name="_xlnm.Print_Area" localSheetId="2">标段三!$A$1:$M$17</definedName>
    <definedName name="_xlnm._FilterDatabase" localSheetId="3" hidden="1">标段四!$A$1:$M$17</definedName>
    <definedName name="_xlnm.Criteria" localSheetId="3">标段四!$B$1:$B$17</definedName>
    <definedName name="_xlnm.Print_Area" localSheetId="3">标段四!$A$1:$M$19</definedName>
    <definedName name="_xlnm._FilterDatabase" localSheetId="4" hidden="1">标段五!$A$1:$M$15</definedName>
    <definedName name="_xlnm.Criteria" localSheetId="4">标段五!$B$1:$B$15</definedName>
    <definedName name="_xlnm.Print_Area" localSheetId="4">标段五!$A$1:$M$17</definedName>
    <definedName name="_xlnm.Print_Area" localSheetId="0">'估算表-标段三'!$A$1:$J$10</definedName>
    <definedName name="_xlnm.Print_Titles" localSheetId="0">'估算表-标段三'!$1:$4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<sst xmlns="http://schemas.openxmlformats.org/spreadsheetml/2006/main" count="249" uniqueCount="72">
  <si>
    <t>估算汇总表</t>
  </si>
  <si>
    <t>工程名称：东乡经开区产城融合基础设施提升工程一企一管项目支墩基础、桁架基础-标段三</t>
  </si>
  <si>
    <t>序号</t>
  </si>
  <si>
    <t>工程和费用名称</t>
  </si>
  <si>
    <t>价                    值（万元）</t>
  </si>
  <si>
    <t>技经指标</t>
  </si>
  <si>
    <t>备注</t>
  </si>
  <si>
    <t xml:space="preserve"> 建筑工程         </t>
  </si>
  <si>
    <t xml:space="preserve"> 设备购置</t>
  </si>
  <si>
    <t>安装工程</t>
  </si>
  <si>
    <t>其他费用</t>
  </si>
  <si>
    <t>总价值</t>
  </si>
  <si>
    <t>单位</t>
  </si>
  <si>
    <t>数量</t>
  </si>
  <si>
    <t>单位价值</t>
  </si>
  <si>
    <t>I</t>
  </si>
  <si>
    <t>工程费用</t>
  </si>
  <si>
    <t>一</t>
  </si>
  <si>
    <t>建筑工程</t>
  </si>
  <si>
    <t>支墩基础</t>
  </si>
  <si>
    <t>m</t>
  </si>
  <si>
    <t>桁架基础</t>
  </si>
  <si>
    <t>二</t>
  </si>
  <si>
    <t>路面破复（含绿化）</t>
  </si>
  <si>
    <t>m2</t>
  </si>
  <si>
    <t>三</t>
  </si>
  <si>
    <t>管线迁改</t>
  </si>
  <si>
    <t>七</t>
  </si>
  <si>
    <t>架空管廊</t>
  </si>
  <si>
    <t>个</t>
  </si>
  <si>
    <t>管廊工程</t>
  </si>
  <si>
    <t>1-1剖面</t>
  </si>
  <si>
    <t>2-2剖面</t>
  </si>
  <si>
    <t>3-3剖面</t>
  </si>
  <si>
    <t>4-4剖面</t>
  </si>
  <si>
    <t>5-5剖面</t>
  </si>
  <si>
    <t>6-6剖面</t>
  </si>
  <si>
    <t>管道工程</t>
  </si>
  <si>
    <t>焊接钢管DN50</t>
  </si>
  <si>
    <t>焊接钢管DN80</t>
  </si>
  <si>
    <t>焊接钢管DN100</t>
  </si>
  <si>
    <t>焊接钢管DN150</t>
  </si>
  <si>
    <t>焊接钢管DN300</t>
  </si>
  <si>
    <t>五</t>
  </si>
  <si>
    <t>六</t>
  </si>
  <si>
    <t>7-7剖面</t>
  </si>
  <si>
    <t>新建调节池（含设备）</t>
  </si>
  <si>
    <t>m3</t>
  </si>
  <si>
    <t>四</t>
  </si>
  <si>
    <t>仪表间（含设备）</t>
  </si>
  <si>
    <t>新建调节池</t>
  </si>
  <si>
    <t>新建调节池设备（含除臭设备）</t>
  </si>
  <si>
    <t>组</t>
  </si>
  <si>
    <t>仪表间</t>
  </si>
  <si>
    <t>防雷接地</t>
  </si>
  <si>
    <t>视频监控</t>
  </si>
  <si>
    <t>八</t>
  </si>
  <si>
    <t>水质监测</t>
  </si>
  <si>
    <t>数采仪</t>
  </si>
  <si>
    <t>ph</t>
  </si>
  <si>
    <t>cod</t>
  </si>
  <si>
    <t>氨氮</t>
  </si>
  <si>
    <t>4芯单模光纤</t>
  </si>
  <si>
    <t>热镀锌钢管50</t>
  </si>
  <si>
    <t>九</t>
  </si>
  <si>
    <t>绿化带覆草皮</t>
  </si>
  <si>
    <t>十</t>
  </si>
  <si>
    <t>人行道铺砖</t>
  </si>
  <si>
    <t>十一</t>
  </si>
  <si>
    <t>行道树移栽</t>
  </si>
  <si>
    <t>棵</t>
  </si>
  <si>
    <t>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</si>
</sst>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Times New Roman"/>
      <charset val="0"/>
    </font>
    <font>
      <sz val="10"/>
      <name val="Helv"/>
      <charset val="0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/>
    <xf numFmtId="0" fontId="29" fillId="0" borderId="0"/>
    <xf numFmtId="0" fontId="3" fillId="0" borderId="0"/>
    <xf numFmtId="0" fontId="30" fillId="0" borderId="0"/>
    <xf numFmtId="0" fontId="31" fillId="0" borderId="0"/>
    <xf numFmtId="9" fontId="0" fillId="0" borderId="0" applyFont="0" applyFill="0" applyBorder="0" applyAlignment="0" applyProtection="0">
      <alignment vertical="center"/>
    </xf>
    <xf numFmtId="0" fontId="32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wrapText="1"/>
    </xf>
    <xf numFmtId="178" fontId="3" fillId="0" borderId="0" xfId="0" applyNumberFormat="1" applyFont="1" applyFill="1" applyBorder="1" applyAlignment="1" applyProtection="1">
      <alignment vertical="center"/>
      <protection locked="0"/>
    </xf>
    <xf numFmtId="178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left" vertical="center"/>
    </xf>
    <xf numFmtId="178" fontId="8" fillId="0" borderId="0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center" vertical="center"/>
    </xf>
    <xf numFmtId="0" fontId="9" fillId="0" borderId="5" xfId="5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【球墨管】文昌市航天发射场及滨海旅游公路周边地区供水管网工程" xfId="50"/>
    <cellStyle name="常规_总表" xfId="51"/>
    <cellStyle name="常规_乐东黎族供水可研 2011.10.24" xfId="52"/>
    <cellStyle name="常规_赣州市信丰路 概算审查后 5.30排水" xfId="53"/>
    <cellStyle name="百分比 2" xfId="54"/>
    <cellStyle name="常规 2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yanhan2010\FileStorage\File\2024-09\&#21508;&#26631;&#27573;&#24037;&#31243;&#37327;09.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段一"/>
      <sheetName val="标段二"/>
      <sheetName val="标段三"/>
      <sheetName val="标段四"/>
      <sheetName val="标段五"/>
    </sheetNames>
    <sheetDataSet>
      <sheetData sheetId="0"/>
      <sheetData sheetId="1">
        <row r="11">
          <cell r="E11">
            <v>890</v>
          </cell>
        </row>
        <row r="11">
          <cell r="H11">
            <v>1864</v>
          </cell>
          <cell r="I11">
            <v>1170</v>
          </cell>
        </row>
        <row r="26">
          <cell r="E26">
            <v>4284</v>
          </cell>
        </row>
        <row r="27">
          <cell r="E27">
            <v>20558</v>
          </cell>
        </row>
      </sheetData>
      <sheetData sheetId="2">
        <row r="6">
          <cell r="I6">
            <v>540</v>
          </cell>
          <cell r="J6">
            <v>700</v>
          </cell>
          <cell r="K6">
            <v>900</v>
          </cell>
        </row>
        <row r="25">
          <cell r="E25">
            <v>4280</v>
          </cell>
        </row>
        <row r="26">
          <cell r="E26">
            <v>23800</v>
          </cell>
        </row>
        <row r="27">
          <cell r="E27">
            <v>800</v>
          </cell>
        </row>
      </sheetData>
      <sheetData sheetId="3">
        <row r="4">
          <cell r="K4">
            <v>640</v>
          </cell>
        </row>
        <row r="23">
          <cell r="E23">
            <v>1280</v>
          </cell>
        </row>
        <row r="24">
          <cell r="E24">
            <v>640</v>
          </cell>
        </row>
        <row r="25">
          <cell r="E25">
            <v>8320</v>
          </cell>
        </row>
      </sheetData>
      <sheetData sheetId="4">
        <row r="6">
          <cell r="E6">
            <v>1050</v>
          </cell>
          <cell r="F6">
            <v>2130</v>
          </cell>
        </row>
        <row r="8">
          <cell r="E8">
            <v>2770</v>
          </cell>
        </row>
        <row r="9">
          <cell r="E9">
            <v>2540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SheetLayoutView="60" workbookViewId="0">
      <selection activeCell="E8" sqref="E8"/>
    </sheetView>
  </sheetViews>
  <sheetFormatPr defaultColWidth="9" defaultRowHeight="14.25"/>
  <cols>
    <col min="1" max="1" width="6.5" style="24" customWidth="1"/>
    <col min="2" max="2" width="22.625" style="23" customWidth="1"/>
    <col min="3" max="3" width="9.625" style="23" customWidth="1"/>
    <col min="4" max="4" width="8.875" style="23" customWidth="1"/>
    <col min="5" max="5" width="9" style="23" customWidth="1"/>
    <col min="6" max="6" width="8.25" style="23" customWidth="1"/>
    <col min="7" max="7" width="9.75" style="23" customWidth="1"/>
    <col min="8" max="8" width="9.625" style="23" customWidth="1"/>
    <col min="9" max="9" width="9.5" style="23" customWidth="1"/>
    <col min="10" max="10" width="9.375" style="23" customWidth="1"/>
    <col min="11" max="11" width="20.125" style="23" customWidth="1"/>
    <col min="12" max="12" width="13.75" style="23"/>
    <col min="13" max="13" width="14.125" style="23"/>
    <col min="14" max="14" width="11.5" style="23" customWidth="1"/>
    <col min="15" max="15" width="12.625" style="23"/>
    <col min="16" max="17" width="9.25" style="23"/>
    <col min="18" max="18" width="11.625" style="23"/>
    <col min="19" max="213" width="9" style="23"/>
    <col min="214" max="16384" width="9" style="25"/>
  </cols>
  <sheetData>
    <row r="1" ht="21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8"/>
    </row>
    <row r="2" ht="15" customHeight="1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9"/>
    </row>
    <row r="3" s="22" customFormat="1" ht="18" customHeight="1" spans="1:11">
      <c r="A3" s="30" t="s">
        <v>2</v>
      </c>
      <c r="B3" s="31" t="s">
        <v>3</v>
      </c>
      <c r="C3" s="31" t="s">
        <v>4</v>
      </c>
      <c r="D3" s="31"/>
      <c r="E3" s="31"/>
      <c r="F3" s="31"/>
      <c r="G3" s="31"/>
      <c r="H3" s="31" t="s">
        <v>5</v>
      </c>
      <c r="I3" s="31"/>
      <c r="J3" s="31"/>
      <c r="K3" s="39" t="s">
        <v>6</v>
      </c>
    </row>
    <row r="4" s="22" customFormat="1" ht="18" customHeight="1" spans="1:11">
      <c r="A4" s="30"/>
      <c r="B4" s="31"/>
      <c r="C4" s="32" t="s">
        <v>7</v>
      </c>
      <c r="D4" s="32" t="s">
        <v>8</v>
      </c>
      <c r="E4" s="31" t="s">
        <v>9</v>
      </c>
      <c r="F4" s="31" t="s">
        <v>10</v>
      </c>
      <c r="G4" s="31" t="s">
        <v>11</v>
      </c>
      <c r="H4" s="33" t="s">
        <v>12</v>
      </c>
      <c r="I4" s="31" t="s">
        <v>13</v>
      </c>
      <c r="J4" s="31" t="s">
        <v>14</v>
      </c>
      <c r="K4" s="40"/>
    </row>
    <row r="5" ht="19.7" customHeight="1" spans="1:11">
      <c r="A5" s="6" t="s">
        <v>15</v>
      </c>
      <c r="B5" s="7" t="s">
        <v>16</v>
      </c>
      <c r="C5" s="8">
        <f>SUM(C6,C9:C10)</f>
        <v>423.75</v>
      </c>
      <c r="D5" s="8"/>
      <c r="E5" s="8"/>
      <c r="F5" s="8"/>
      <c r="G5" s="8">
        <f>SUM(C5:F5)</f>
        <v>423.75</v>
      </c>
      <c r="I5" s="6"/>
      <c r="J5" s="14"/>
      <c r="K5" s="41"/>
    </row>
    <row r="6" s="1" customFormat="1" ht="21" customHeight="1" spans="1:13">
      <c r="A6" s="9" t="s">
        <v>17</v>
      </c>
      <c r="B6" s="10" t="s">
        <v>18</v>
      </c>
      <c r="C6" s="11">
        <v>262.75</v>
      </c>
      <c r="D6" s="11"/>
      <c r="E6" s="11"/>
      <c r="F6" s="11"/>
      <c r="G6" s="11">
        <f>SUM(G7:G8)</f>
        <v>262.75</v>
      </c>
      <c r="H6" s="9"/>
      <c r="I6" s="9"/>
      <c r="J6" s="13"/>
      <c r="K6" s="11"/>
      <c r="L6" s="16"/>
      <c r="M6" s="16"/>
    </row>
    <row r="7" s="1" customFormat="1" ht="21" customHeight="1" spans="1:13">
      <c r="A7" s="9">
        <v>1</v>
      </c>
      <c r="B7" s="10" t="s">
        <v>19</v>
      </c>
      <c r="C7" s="11">
        <v>5.95</v>
      </c>
      <c r="D7" s="11"/>
      <c r="E7" s="11"/>
      <c r="F7" s="11"/>
      <c r="G7" s="11">
        <f>C7</f>
        <v>5.95</v>
      </c>
      <c r="H7" s="9" t="s">
        <v>20</v>
      </c>
      <c r="I7" s="9">
        <v>700</v>
      </c>
      <c r="J7" s="13">
        <v>85</v>
      </c>
      <c r="K7" s="11"/>
      <c r="L7" s="16"/>
      <c r="M7" s="16"/>
    </row>
    <row r="8" s="1" customFormat="1" ht="21" customHeight="1" spans="1:13">
      <c r="A8" s="9">
        <v>2</v>
      </c>
      <c r="B8" s="10" t="s">
        <v>21</v>
      </c>
      <c r="C8" s="11">
        <v>256.8</v>
      </c>
      <c r="D8" s="11"/>
      <c r="E8" s="11"/>
      <c r="F8" s="11"/>
      <c r="G8" s="11">
        <f>C8</f>
        <v>256.8</v>
      </c>
      <c r="H8" s="9" t="s">
        <v>20</v>
      </c>
      <c r="I8" s="9">
        <v>2140</v>
      </c>
      <c r="J8" s="13">
        <v>1200</v>
      </c>
      <c r="K8" s="11"/>
      <c r="L8" s="16"/>
      <c r="M8" s="16"/>
    </row>
    <row r="9" s="5" customFormat="1" ht="21" customHeight="1" spans="1:12">
      <c r="A9" s="11" t="s">
        <v>22</v>
      </c>
      <c r="B9" s="12" t="s">
        <v>23</v>
      </c>
      <c r="C9" s="11">
        <v>130</v>
      </c>
      <c r="D9" s="12"/>
      <c r="E9" s="12"/>
      <c r="F9" s="12"/>
      <c r="G9" s="11">
        <v>130</v>
      </c>
      <c r="H9" s="11" t="s">
        <v>24</v>
      </c>
      <c r="I9" s="11">
        <v>4410</v>
      </c>
      <c r="J9" s="11">
        <v>20</v>
      </c>
      <c r="K9" s="42"/>
      <c r="L9" s="16"/>
    </row>
    <row r="10" ht="19.7" customHeight="1" spans="1:12">
      <c r="A10" s="11" t="s">
        <v>25</v>
      </c>
      <c r="B10" s="12" t="s">
        <v>26</v>
      </c>
      <c r="C10" s="34">
        <v>31</v>
      </c>
      <c r="D10" s="34"/>
      <c r="E10" s="34"/>
      <c r="F10" s="35"/>
      <c r="G10" s="11">
        <v>31</v>
      </c>
      <c r="H10" s="34" t="s">
        <v>24</v>
      </c>
      <c r="I10" s="43">
        <v>6955</v>
      </c>
      <c r="J10" s="34">
        <v>180</v>
      </c>
      <c r="K10" s="41"/>
      <c r="L10" s="16"/>
    </row>
    <row r="11" s="23" customFormat="1" ht="19.5" customHeight="1" spans="1:9">
      <c r="A11" s="36"/>
      <c r="B11" s="37"/>
      <c r="C11" s="37"/>
      <c r="D11" s="37"/>
      <c r="E11" s="37"/>
      <c r="F11" s="37"/>
      <c r="G11" s="37"/>
      <c r="I11" s="44"/>
    </row>
    <row r="12" s="23" customFormat="1" ht="28.5" hidden="1" customHeight="1" spans="1:9">
      <c r="A12" s="24"/>
      <c r="I12" s="44"/>
    </row>
    <row r="13" s="23" customFormat="1" ht="17.25" customHeight="1" spans="1:1">
      <c r="A13" s="24"/>
    </row>
  </sheetData>
  <mergeCells count="8">
    <mergeCell ref="A1:K1"/>
    <mergeCell ref="A2:J2"/>
    <mergeCell ref="C3:G3"/>
    <mergeCell ref="H3:J3"/>
    <mergeCell ref="A11:G11"/>
    <mergeCell ref="A3:A4"/>
    <mergeCell ref="B3:B4"/>
    <mergeCell ref="K3:K4"/>
  </mergeCells>
  <printOptions horizontalCentered="1"/>
  <pageMargins left="0.47" right="0.39" top="0.39" bottom="0.59" header="0.51" footer="0.51"/>
  <pageSetup paperSize="9" orientation="landscape" horizontalDpi="300" verticalDpi="300"/>
  <headerFooter alignWithMargins="0" scaleWithDoc="0">
    <oddFooter>&amp;C第 &amp;P 页，共 &amp;N 页</oddFooter>
  </headerFooter>
  <rowBreaks count="1" manualBreakCount="1">
    <brk id="11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6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</f>
        <v>2351.8914</v>
      </c>
      <c r="D1" s="8">
        <f>D2+D9+D15+D16</f>
        <v>0</v>
      </c>
      <c r="E1" s="8">
        <f>E2+E9+E15+E16</f>
        <v>0</v>
      </c>
      <c r="F1" s="8">
        <f>F2+F9+F15+F16</f>
        <v>0</v>
      </c>
      <c r="G1" s="8">
        <f>G2+G9+G15+G16</f>
        <v>2351.8914</v>
      </c>
      <c r="H1" s="6" t="s">
        <v>29</v>
      </c>
      <c r="I1" s="6">
        <v>1</v>
      </c>
      <c r="J1" s="14">
        <f>G1/I1*10000</f>
        <v>23518914</v>
      </c>
      <c r="K1" s="7"/>
      <c r="L1" s="15"/>
      <c r="M1" s="16"/>
      <c r="N1" s="16">
        <f>M1-G1</f>
        <v>-2351.8914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1892.025</v>
      </c>
      <c r="D2" s="8"/>
      <c r="E2" s="8"/>
      <c r="F2" s="8"/>
      <c r="G2" s="11">
        <f t="shared" ref="G2:G14" si="0">C2</f>
        <v>1892.025</v>
      </c>
      <c r="H2" s="9"/>
      <c r="I2" s="9">
        <f>SUM(I3:I8)</f>
        <v>3924</v>
      </c>
      <c r="J2" s="17"/>
      <c r="K2" s="7"/>
      <c r="L2" s="15"/>
      <c r="M2" s="16">
        <f>I2*J2*0.0001</f>
        <v>0</v>
      </c>
      <c r="N2" s="16">
        <f>M2-G2</f>
        <v>-1892.025</v>
      </c>
    </row>
    <row r="3" s="1" customFormat="1" ht="21" customHeight="1" spans="1:14">
      <c r="A3" s="9">
        <v>1</v>
      </c>
      <c r="B3" s="10" t="s">
        <v>31</v>
      </c>
      <c r="C3" s="11">
        <f t="shared" ref="C3:C8" si="1">I3*J3/10000</f>
        <v>20.915</v>
      </c>
      <c r="D3" s="11"/>
      <c r="E3" s="11"/>
      <c r="F3" s="11"/>
      <c r="G3" s="11">
        <f t="shared" si="0"/>
        <v>20.915</v>
      </c>
      <c r="H3" s="9" t="s">
        <v>20</v>
      </c>
      <c r="I3" s="9">
        <f>[1]标段二!$E$11</f>
        <v>890</v>
      </c>
      <c r="J3" s="18">
        <v>235</v>
      </c>
      <c r="K3" s="19"/>
      <c r="L3" s="15"/>
      <c r="M3" s="16">
        <f>I3*J3*0.0001</f>
        <v>20.915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0</v>
      </c>
      <c r="D4" s="11"/>
      <c r="E4" s="11"/>
      <c r="F4" s="11"/>
      <c r="G4" s="11">
        <f t="shared" si="0"/>
        <v>0</v>
      </c>
      <c r="H4" s="9" t="s">
        <v>20</v>
      </c>
      <c r="I4" s="9"/>
      <c r="J4" s="18">
        <v>425</v>
      </c>
      <c r="K4" s="19"/>
      <c r="L4" s="15"/>
      <c r="M4" s="16">
        <f t="shared" ref="M4:M16" si="2">I4*J4*0.0001</f>
        <v>0</v>
      </c>
      <c r="N4" s="16">
        <f t="shared" ref="N4:N16" si="3"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 t="shared" si="2"/>
        <v>0</v>
      </c>
      <c r="N5" s="16">
        <f t="shared" si="3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1025.2</v>
      </c>
      <c r="D6" s="11"/>
      <c r="E6" s="11"/>
      <c r="F6" s="11"/>
      <c r="G6" s="11">
        <f t="shared" si="0"/>
        <v>1025.2</v>
      </c>
      <c r="H6" s="9" t="s">
        <v>20</v>
      </c>
      <c r="I6" s="9">
        <f>[1]标段二!$H$11</f>
        <v>1864</v>
      </c>
      <c r="J6" s="18">
        <v>5500</v>
      </c>
      <c r="K6" s="20"/>
      <c r="O6" s="18">
        <f>13600</f>
        <v>13600</v>
      </c>
      <c r="P6" s="15"/>
      <c r="Q6" s="16">
        <f t="shared" ref="Q6:Q8" si="4">I6*J6*0.0001</f>
        <v>1025.2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845.91</v>
      </c>
      <c r="D7" s="11"/>
      <c r="E7" s="11"/>
      <c r="F7" s="11"/>
      <c r="G7" s="11">
        <f t="shared" si="0"/>
        <v>845.91</v>
      </c>
      <c r="H7" s="9" t="s">
        <v>20</v>
      </c>
      <c r="I7" s="9">
        <f>[1]标段二!$I$11</f>
        <v>1170</v>
      </c>
      <c r="J7" s="18">
        <v>7230</v>
      </c>
      <c r="K7" s="20"/>
      <c r="O7" s="18">
        <f>15200</f>
        <v>15200</v>
      </c>
      <c r="P7" s="15"/>
      <c r="Q7" s="16">
        <f t="shared" si="4"/>
        <v>845.91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4"/>
        <v>0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303.8664</v>
      </c>
      <c r="D9" s="11"/>
      <c r="E9" s="11"/>
      <c r="F9" s="11"/>
      <c r="G9" s="11">
        <f t="shared" si="0"/>
        <v>303.8664</v>
      </c>
      <c r="H9" s="9"/>
      <c r="I9" s="9"/>
      <c r="J9" s="18"/>
      <c r="K9" s="19"/>
      <c r="L9" s="15"/>
      <c r="M9" s="16">
        <f t="shared" si="2"/>
        <v>0</v>
      </c>
      <c r="N9" s="16">
        <f t="shared" si="3"/>
        <v>-303.8664</v>
      </c>
    </row>
    <row r="10" s="1" customFormat="1" ht="21" customHeight="1" spans="1:14">
      <c r="A10" s="9">
        <v>1</v>
      </c>
      <c r="B10" s="10" t="s">
        <v>38</v>
      </c>
      <c r="C10" s="11">
        <f>I10*J10/10000</f>
        <v>160.3524</v>
      </c>
      <c r="D10" s="11"/>
      <c r="E10" s="11"/>
      <c r="F10" s="11"/>
      <c r="G10" s="11">
        <f t="shared" si="0"/>
        <v>160.3524</v>
      </c>
      <c r="H10" s="9" t="s">
        <v>20</v>
      </c>
      <c r="I10" s="9">
        <f>[1]标段二!$E$27</f>
        <v>20558</v>
      </c>
      <c r="J10" s="18">
        <v>78</v>
      </c>
      <c r="K10" s="19"/>
      <c r="L10" s="15"/>
      <c r="M10" s="16">
        <f t="shared" si="2"/>
        <v>160.3524</v>
      </c>
      <c r="N10" s="16">
        <f t="shared" si="3"/>
        <v>0</v>
      </c>
    </row>
    <row r="11" s="1" customFormat="1" ht="21" customHeight="1" spans="1:14">
      <c r="A11" s="9">
        <v>2</v>
      </c>
      <c r="B11" s="10" t="s">
        <v>39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175</v>
      </c>
      <c r="K11" s="19"/>
      <c r="L11" s="15"/>
      <c r="M11" s="16">
        <f t="shared" si="2"/>
        <v>0</v>
      </c>
      <c r="N11" s="16">
        <f t="shared" si="3"/>
        <v>0</v>
      </c>
    </row>
    <row r="12" s="1" customFormat="1" ht="21" customHeight="1" spans="1:14">
      <c r="A12" s="9">
        <v>3</v>
      </c>
      <c r="B12" s="10" t="s">
        <v>40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190</v>
      </c>
      <c r="K12" s="19"/>
      <c r="L12" s="15"/>
      <c r="M12" s="16">
        <f t="shared" si="2"/>
        <v>0</v>
      </c>
      <c r="N12" s="16">
        <f t="shared" si="3"/>
        <v>0</v>
      </c>
    </row>
    <row r="13" s="1" customFormat="1" ht="21" customHeight="1" spans="1:14">
      <c r="A13" s="9">
        <v>4</v>
      </c>
      <c r="B13" s="10" t="s">
        <v>41</v>
      </c>
      <c r="C13" s="11">
        <f>I13*J13/10000</f>
        <v>143.514</v>
      </c>
      <c r="D13" s="11"/>
      <c r="E13" s="11"/>
      <c r="F13" s="11"/>
      <c r="G13" s="11">
        <f t="shared" si="0"/>
        <v>143.514</v>
      </c>
      <c r="H13" s="9" t="s">
        <v>20</v>
      </c>
      <c r="I13" s="9">
        <f>[1]标段二!$E$26</f>
        <v>4284</v>
      </c>
      <c r="J13" s="18">
        <v>335</v>
      </c>
      <c r="K13" s="19"/>
      <c r="L13" s="15"/>
      <c r="M13" s="16">
        <f t="shared" si="2"/>
        <v>143.514</v>
      </c>
      <c r="N13" s="16">
        <f t="shared" si="3"/>
        <v>0</v>
      </c>
    </row>
    <row r="14" s="1" customFormat="1" ht="21" customHeight="1" spans="1:14">
      <c r="A14" s="9">
        <v>5</v>
      </c>
      <c r="B14" s="10" t="s">
        <v>42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3">
        <v>800</v>
      </c>
      <c r="K14" s="19"/>
      <c r="L14" s="15"/>
      <c r="M14" s="16">
        <f t="shared" si="2"/>
        <v>0</v>
      </c>
      <c r="N14" s="16">
        <f t="shared" si="3"/>
        <v>0</v>
      </c>
    </row>
    <row r="15" spans="1:11">
      <c r="A15" s="11" t="s">
        <v>43</v>
      </c>
      <c r="B15" s="12" t="s">
        <v>23</v>
      </c>
      <c r="C15" s="11">
        <v>128</v>
      </c>
      <c r="D15" s="12"/>
      <c r="E15" s="12"/>
      <c r="F15" s="12"/>
      <c r="G15" s="11">
        <f>SUM(C15:F15)</f>
        <v>128</v>
      </c>
      <c r="H15" s="11" t="s">
        <v>24</v>
      </c>
      <c r="I15" s="12">
        <v>4410</v>
      </c>
      <c r="J15" s="11">
        <v>20</v>
      </c>
      <c r="K15" s="21"/>
    </row>
    <row r="16" spans="1:11">
      <c r="A16" s="11" t="s">
        <v>44</v>
      </c>
      <c r="B16" s="12" t="s">
        <v>26</v>
      </c>
      <c r="C16" s="11">
        <v>28</v>
      </c>
      <c r="D16" s="12"/>
      <c r="E16" s="12"/>
      <c r="F16" s="12"/>
      <c r="G16" s="11">
        <f>SUM(C16:F16)</f>
        <v>28</v>
      </c>
      <c r="H16" s="11" t="s">
        <v>24</v>
      </c>
      <c r="I16" s="12">
        <v>6955</v>
      </c>
      <c r="J16" s="11">
        <v>180</v>
      </c>
      <c r="K16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C2+C10+C16+C17</f>
        <v>2323.39</v>
      </c>
      <c r="D1" s="8">
        <f>D2+D10+D16+D17</f>
        <v>0</v>
      </c>
      <c r="E1" s="8">
        <f>E2+E10+E16+E17</f>
        <v>0</v>
      </c>
      <c r="F1" s="8">
        <f>F2+F10+F16+F17</f>
        <v>0</v>
      </c>
      <c r="G1" s="8">
        <f>G2+G10+G16+G17</f>
        <v>2323.39</v>
      </c>
      <c r="H1" s="6" t="s">
        <v>29</v>
      </c>
      <c r="I1" s="6">
        <v>1</v>
      </c>
      <c r="J1" s="14">
        <f>G1/I1*10000</f>
        <v>23233900</v>
      </c>
      <c r="K1" s="7"/>
      <c r="L1" s="15"/>
      <c r="M1" s="16"/>
      <c r="N1" s="16">
        <f>M1-G1</f>
        <v>-2323.39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1818.17</v>
      </c>
      <c r="D2" s="8"/>
      <c r="E2" s="8"/>
      <c r="F2" s="8"/>
      <c r="G2" s="11">
        <f t="shared" ref="G2:G15" si="0">C2</f>
        <v>1818.17</v>
      </c>
      <c r="H2" s="9"/>
      <c r="I2" s="9">
        <f>SUM(I3:I8)</f>
        <v>1940</v>
      </c>
      <c r="J2" s="17"/>
      <c r="K2" s="7"/>
      <c r="L2" s="15"/>
      <c r="M2" s="16">
        <f>I2*J2*0.0001</f>
        <v>0</v>
      </c>
      <c r="N2" s="16">
        <f>M2-G2</f>
        <v>-1818.17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0</v>
      </c>
      <c r="D3" s="11"/>
      <c r="E3" s="11"/>
      <c r="F3" s="11"/>
      <c r="G3" s="11">
        <f t="shared" si="0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29.75</v>
      </c>
      <c r="D4" s="11"/>
      <c r="E4" s="11"/>
      <c r="F4" s="11"/>
      <c r="G4" s="11">
        <f t="shared" si="0"/>
        <v>29.75</v>
      </c>
      <c r="H4" s="9" t="s">
        <v>20</v>
      </c>
      <c r="I4" s="9">
        <v>700</v>
      </c>
      <c r="J4" s="18">
        <v>425</v>
      </c>
      <c r="K4" s="19"/>
      <c r="L4" s="15"/>
      <c r="M4" s="16">
        <f>I4*J4*0.0001</f>
        <v>29.75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390.42</v>
      </c>
      <c r="D7" s="11"/>
      <c r="E7" s="11"/>
      <c r="F7" s="11"/>
      <c r="G7" s="11">
        <f t="shared" si="0"/>
        <v>390.42</v>
      </c>
      <c r="H7" s="9" t="s">
        <v>20</v>
      </c>
      <c r="I7" s="9">
        <f>[1]标段三!$I$6</f>
        <v>540</v>
      </c>
      <c r="J7" s="18">
        <v>7230</v>
      </c>
      <c r="K7" s="20"/>
      <c r="O7" s="18">
        <f>15200</f>
        <v>15200</v>
      </c>
      <c r="P7" s="15"/>
      <c r="Q7" s="16">
        <f t="shared" si="2"/>
        <v>390.42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525</v>
      </c>
      <c r="D8" s="11"/>
      <c r="E8" s="11"/>
      <c r="F8" s="11"/>
      <c r="G8" s="11">
        <f t="shared" si="0"/>
        <v>525</v>
      </c>
      <c r="H8" s="9" t="s">
        <v>20</v>
      </c>
      <c r="I8" s="9">
        <f>[1]标段三!$J$6</f>
        <v>700</v>
      </c>
      <c r="J8" s="18">
        <v>7500</v>
      </c>
      <c r="K8" s="20"/>
      <c r="O8" s="18">
        <f>17800</f>
        <v>17800</v>
      </c>
      <c r="P8" s="15"/>
      <c r="Q8" s="16">
        <f t="shared" si="2"/>
        <v>525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873</v>
      </c>
      <c r="D9" s="11"/>
      <c r="E9" s="11"/>
      <c r="F9" s="11"/>
      <c r="G9" s="11">
        <f t="shared" si="0"/>
        <v>873</v>
      </c>
      <c r="H9" s="9" t="s">
        <v>20</v>
      </c>
      <c r="I9" s="9">
        <f>[1]标段三!$K$6</f>
        <v>900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344.22</v>
      </c>
      <c r="D10" s="11"/>
      <c r="E10" s="11"/>
      <c r="F10" s="11"/>
      <c r="G10" s="11">
        <f t="shared" si="0"/>
        <v>344.22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-344.22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185.64</v>
      </c>
      <c r="D11" s="11"/>
      <c r="E11" s="11"/>
      <c r="F11" s="11"/>
      <c r="G11" s="11">
        <f t="shared" si="0"/>
        <v>185.64</v>
      </c>
      <c r="H11" s="9" t="s">
        <v>20</v>
      </c>
      <c r="I11" s="9">
        <f>[1]标段三!$E$26</f>
        <v>23800</v>
      </c>
      <c r="J11" s="18">
        <v>78</v>
      </c>
      <c r="K11" s="19"/>
      <c r="L11" s="15"/>
      <c r="M11" s="16">
        <f t="shared" si="3"/>
        <v>185.64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175</v>
      </c>
      <c r="K12" s="19"/>
      <c r="L12" s="15"/>
      <c r="M12" s="16">
        <f t="shared" si="3"/>
        <v>0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15.2</v>
      </c>
      <c r="D13" s="11"/>
      <c r="E13" s="11"/>
      <c r="F13" s="11"/>
      <c r="G13" s="11">
        <f t="shared" si="0"/>
        <v>15.2</v>
      </c>
      <c r="H13" s="9" t="s">
        <v>20</v>
      </c>
      <c r="I13" s="9">
        <f>[1]标段三!$E$27</f>
        <v>800</v>
      </c>
      <c r="J13" s="18">
        <v>190</v>
      </c>
      <c r="K13" s="19"/>
      <c r="L13" s="15"/>
      <c r="M13" s="16">
        <f t="shared" si="3"/>
        <v>15.2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143.38</v>
      </c>
      <c r="D14" s="11"/>
      <c r="E14" s="11"/>
      <c r="F14" s="11"/>
      <c r="G14" s="11">
        <f t="shared" si="0"/>
        <v>143.38</v>
      </c>
      <c r="H14" s="9" t="s">
        <v>20</v>
      </c>
      <c r="I14" s="9">
        <f>[1]标段三!$E$25</f>
        <v>4280</v>
      </c>
      <c r="J14" s="18">
        <v>335</v>
      </c>
      <c r="K14" s="19"/>
      <c r="L14" s="15"/>
      <c r="M14" s="16">
        <f t="shared" si="3"/>
        <v>143.38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0</v>
      </c>
      <c r="D15" s="11"/>
      <c r="E15" s="11"/>
      <c r="F15" s="11"/>
      <c r="G15" s="11">
        <f t="shared" si="0"/>
        <v>0</v>
      </c>
      <c r="H15" s="9" t="s">
        <v>20</v>
      </c>
      <c r="I15" s="9"/>
      <c r="J15" s="13">
        <v>800</v>
      </c>
      <c r="K15" s="19"/>
      <c r="L15" s="15"/>
      <c r="M15" s="16">
        <f t="shared" si="3"/>
        <v>0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130</v>
      </c>
      <c r="D16" s="12"/>
      <c r="E16" s="12"/>
      <c r="F16" s="12"/>
      <c r="G16" s="11">
        <f>SUM(C16:F16)</f>
        <v>130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31</v>
      </c>
      <c r="D17" s="12"/>
      <c r="E17" s="12"/>
      <c r="F17" s="12"/>
      <c r="G17" s="11">
        <f>SUM(C17:F17)</f>
        <v>31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9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 t="shared" ref="C1:G1" si="0">C2+C10+C16++C18+C19+C17</f>
        <v>1256.416</v>
      </c>
      <c r="D1" s="8">
        <f t="shared" si="0"/>
        <v>595.13</v>
      </c>
      <c r="E1" s="8">
        <f t="shared" si="0"/>
        <v>530</v>
      </c>
      <c r="F1" s="8">
        <f t="shared" si="0"/>
        <v>0</v>
      </c>
      <c r="G1" s="8">
        <f t="shared" si="0"/>
        <v>2381.546</v>
      </c>
      <c r="H1" s="6" t="s">
        <v>29</v>
      </c>
      <c r="I1" s="6">
        <v>1</v>
      </c>
      <c r="J1" s="14">
        <f>G1/I1*10000</f>
        <v>23815460</v>
      </c>
      <c r="K1" s="7"/>
      <c r="L1" s="15"/>
      <c r="M1" s="16"/>
      <c r="N1" s="16">
        <f>M1-G1</f>
        <v>-2381.546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620.8</v>
      </c>
      <c r="D2" s="8"/>
      <c r="E2" s="8"/>
      <c r="F2" s="8"/>
      <c r="G2" s="11">
        <f t="shared" ref="G2:G15" si="1">C2</f>
        <v>620.8</v>
      </c>
      <c r="H2" s="9"/>
      <c r="I2" s="9">
        <f>SUM(I3:I8)</f>
        <v>0</v>
      </c>
      <c r="J2" s="17"/>
      <c r="K2" s="7"/>
      <c r="L2" s="15"/>
      <c r="M2" s="16">
        <f>I2*J2*0.0001</f>
        <v>0</v>
      </c>
      <c r="N2" s="16">
        <f>M2-G2</f>
        <v>-620.8</v>
      </c>
    </row>
    <row r="3" s="1" customFormat="1" ht="21" customHeight="1" spans="1:14">
      <c r="A3" s="9">
        <v>1</v>
      </c>
      <c r="B3" s="10" t="s">
        <v>31</v>
      </c>
      <c r="C3" s="11">
        <f t="shared" ref="C3:C9" si="2">I3*J3/10000</f>
        <v>0</v>
      </c>
      <c r="D3" s="11"/>
      <c r="E3" s="11"/>
      <c r="F3" s="11"/>
      <c r="G3" s="11">
        <f t="shared" si="1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0</v>
      </c>
      <c r="D4" s="11"/>
      <c r="E4" s="11"/>
      <c r="F4" s="11"/>
      <c r="G4" s="11">
        <f t="shared" si="1"/>
        <v>0</v>
      </c>
      <c r="H4" s="9" t="s">
        <v>20</v>
      </c>
      <c r="I4" s="9"/>
      <c r="J4" s="18">
        <v>425</v>
      </c>
      <c r="K4" s="19"/>
      <c r="L4" s="15"/>
      <c r="M4" s="16">
        <f>I4*J4*0.0001</f>
        <v>0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0</v>
      </c>
      <c r="D5" s="11"/>
      <c r="E5" s="11"/>
      <c r="F5" s="11"/>
      <c r="G5" s="11">
        <f t="shared" si="1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0</v>
      </c>
      <c r="D6" s="11"/>
      <c r="E6" s="11"/>
      <c r="F6" s="11"/>
      <c r="G6" s="11">
        <f t="shared" si="1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3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0</v>
      </c>
      <c r="D7" s="11"/>
      <c r="E7" s="11"/>
      <c r="F7" s="11"/>
      <c r="G7" s="11">
        <f t="shared" si="1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3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0</v>
      </c>
      <c r="D8" s="11"/>
      <c r="E8" s="11"/>
      <c r="F8" s="11"/>
      <c r="G8" s="11">
        <f t="shared" si="1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3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2"/>
        <v>620.8</v>
      </c>
      <c r="D9" s="11"/>
      <c r="E9" s="11"/>
      <c r="F9" s="11"/>
      <c r="G9" s="11">
        <f t="shared" si="1"/>
        <v>620.8</v>
      </c>
      <c r="H9" s="9" t="s">
        <v>20</v>
      </c>
      <c r="I9" s="9">
        <f>[1]标段四!$K$4</f>
        <v>640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119.936</v>
      </c>
      <c r="D10" s="11"/>
      <c r="E10" s="11"/>
      <c r="F10" s="11"/>
      <c r="G10" s="11">
        <f t="shared" si="1"/>
        <v>119.936</v>
      </c>
      <c r="H10" s="9"/>
      <c r="I10" s="9"/>
      <c r="J10" s="18"/>
      <c r="K10" s="19"/>
      <c r="L10" s="15"/>
      <c r="M10" s="16">
        <f t="shared" ref="M10:M17" si="4">I10*J10*0.0001</f>
        <v>0</v>
      </c>
      <c r="N10" s="16">
        <f t="shared" ref="N10:N17" si="5">M10-G10</f>
        <v>-119.936</v>
      </c>
    </row>
    <row r="11" s="1" customFormat="1" ht="21" customHeight="1" spans="1:14">
      <c r="A11" s="9">
        <v>1</v>
      </c>
      <c r="B11" s="10" t="s">
        <v>38</v>
      </c>
      <c r="C11" s="11">
        <f t="shared" ref="C11:C17" si="6">I11*J11/10000</f>
        <v>64.896</v>
      </c>
      <c r="D11" s="11"/>
      <c r="E11" s="11"/>
      <c r="F11" s="11"/>
      <c r="G11" s="11">
        <f t="shared" si="1"/>
        <v>64.896</v>
      </c>
      <c r="H11" s="9" t="s">
        <v>20</v>
      </c>
      <c r="I11" s="9">
        <f>[1]标段四!$E$25</f>
        <v>8320</v>
      </c>
      <c r="J11" s="18">
        <v>78</v>
      </c>
      <c r="K11" s="19"/>
      <c r="L11" s="15"/>
      <c r="M11" s="16">
        <f t="shared" si="4"/>
        <v>64.896</v>
      </c>
      <c r="N11" s="16">
        <f t="shared" si="5"/>
        <v>0</v>
      </c>
    </row>
    <row r="12" s="1" customFormat="1" ht="21" customHeight="1" spans="1:14">
      <c r="A12" s="9">
        <v>2</v>
      </c>
      <c r="B12" s="10" t="s">
        <v>39</v>
      </c>
      <c r="C12" s="11">
        <f t="shared" si="6"/>
        <v>0</v>
      </c>
      <c r="D12" s="11"/>
      <c r="E12" s="11"/>
      <c r="F12" s="11"/>
      <c r="G12" s="11">
        <f t="shared" si="1"/>
        <v>0</v>
      </c>
      <c r="H12" s="9" t="s">
        <v>20</v>
      </c>
      <c r="I12" s="9"/>
      <c r="J12" s="18">
        <v>175</v>
      </c>
      <c r="K12" s="19"/>
      <c r="L12" s="15"/>
      <c r="M12" s="16">
        <f t="shared" si="4"/>
        <v>0</v>
      </c>
      <c r="N12" s="16">
        <f t="shared" si="5"/>
        <v>0</v>
      </c>
    </row>
    <row r="13" s="1" customFormat="1" ht="21" customHeight="1" spans="1:14">
      <c r="A13" s="9">
        <v>3</v>
      </c>
      <c r="B13" s="10" t="s">
        <v>40</v>
      </c>
      <c r="C13" s="11">
        <f t="shared" si="6"/>
        <v>12.16</v>
      </c>
      <c r="D13" s="11"/>
      <c r="E13" s="11"/>
      <c r="F13" s="11"/>
      <c r="G13" s="11">
        <f t="shared" si="1"/>
        <v>12.16</v>
      </c>
      <c r="H13" s="9" t="s">
        <v>20</v>
      </c>
      <c r="I13" s="9">
        <f>[1]标段四!$E$24</f>
        <v>640</v>
      </c>
      <c r="J13" s="18">
        <v>190</v>
      </c>
      <c r="K13" s="19"/>
      <c r="L13" s="15"/>
      <c r="M13" s="16">
        <f t="shared" si="4"/>
        <v>12.16</v>
      </c>
      <c r="N13" s="16">
        <f t="shared" si="5"/>
        <v>0</v>
      </c>
    </row>
    <row r="14" s="1" customFormat="1" ht="21" customHeight="1" spans="1:14">
      <c r="A14" s="9">
        <v>4</v>
      </c>
      <c r="B14" s="10" t="s">
        <v>41</v>
      </c>
      <c r="C14" s="11">
        <f t="shared" si="6"/>
        <v>42.88</v>
      </c>
      <c r="D14" s="11"/>
      <c r="E14" s="11"/>
      <c r="F14" s="11"/>
      <c r="G14" s="11">
        <f t="shared" si="1"/>
        <v>42.88</v>
      </c>
      <c r="H14" s="9" t="s">
        <v>20</v>
      </c>
      <c r="I14" s="9">
        <f>[1]标段四!$E$23</f>
        <v>1280</v>
      </c>
      <c r="J14" s="18">
        <v>335</v>
      </c>
      <c r="K14" s="19"/>
      <c r="L14" s="15"/>
      <c r="M14" s="16">
        <f t="shared" si="4"/>
        <v>42.88</v>
      </c>
      <c r="N14" s="16">
        <f t="shared" si="5"/>
        <v>0</v>
      </c>
    </row>
    <row r="15" s="1" customFormat="1" ht="21" customHeight="1" spans="1:14">
      <c r="A15" s="9">
        <v>5</v>
      </c>
      <c r="B15" s="10" t="s">
        <v>42</v>
      </c>
      <c r="C15" s="11">
        <f t="shared" si="6"/>
        <v>0</v>
      </c>
      <c r="D15" s="11"/>
      <c r="E15" s="11"/>
      <c r="F15" s="11"/>
      <c r="G15" s="11">
        <f t="shared" si="1"/>
        <v>0</v>
      </c>
      <c r="H15" s="9" t="s">
        <v>20</v>
      </c>
      <c r="I15" s="9"/>
      <c r="J15" s="13">
        <v>800</v>
      </c>
      <c r="K15" s="19"/>
      <c r="L15" s="15"/>
      <c r="M15" s="16">
        <f t="shared" si="4"/>
        <v>0</v>
      </c>
      <c r="N15" s="16">
        <f t="shared" si="5"/>
        <v>0</v>
      </c>
    </row>
    <row r="16" s="1" customFormat="1" ht="21" customHeight="1" spans="1:14">
      <c r="A16" s="9" t="s">
        <v>25</v>
      </c>
      <c r="B16" s="10" t="s">
        <v>46</v>
      </c>
      <c r="C16" s="11">
        <f t="shared" si="6"/>
        <v>319</v>
      </c>
      <c r="D16" s="11">
        <v>240</v>
      </c>
      <c r="E16" s="11"/>
      <c r="F16" s="11"/>
      <c r="G16" s="11">
        <f t="shared" ref="G16:G19" si="7">SUM(C16:F16)</f>
        <v>559</v>
      </c>
      <c r="H16" s="9" t="s">
        <v>47</v>
      </c>
      <c r="I16" s="9">
        <f>15*15*4*2+10*10*4</f>
        <v>2200</v>
      </c>
      <c r="J16" s="18">
        <v>1450</v>
      </c>
      <c r="K16" s="19"/>
      <c r="L16" s="15"/>
      <c r="M16" s="16">
        <f t="shared" si="4"/>
        <v>319</v>
      </c>
      <c r="N16" s="16">
        <f t="shared" si="5"/>
        <v>-240</v>
      </c>
    </row>
    <row r="17" ht="21" customHeight="1" spans="1:14">
      <c r="A17" s="11" t="s">
        <v>48</v>
      </c>
      <c r="B17" s="12" t="s">
        <v>49</v>
      </c>
      <c r="C17" s="11">
        <f t="shared" si="6"/>
        <v>31.68</v>
      </c>
      <c r="D17" s="11">
        <v>355.13</v>
      </c>
      <c r="E17" s="11">
        <v>530</v>
      </c>
      <c r="F17" s="11"/>
      <c r="G17" s="11">
        <f t="shared" si="7"/>
        <v>916.81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4"/>
        <v>31.68</v>
      </c>
      <c r="N17" s="16">
        <f t="shared" si="5"/>
        <v>-885.13</v>
      </c>
    </row>
    <row r="18" spans="1:11">
      <c r="A18" s="11" t="s">
        <v>43</v>
      </c>
      <c r="B18" s="12" t="s">
        <v>23</v>
      </c>
      <c r="C18" s="11">
        <v>135</v>
      </c>
      <c r="D18" s="12"/>
      <c r="E18" s="12"/>
      <c r="F18" s="12"/>
      <c r="G18" s="11">
        <f t="shared" si="7"/>
        <v>135</v>
      </c>
      <c r="H18" s="11" t="s">
        <v>24</v>
      </c>
      <c r="I18" s="12">
        <v>4410</v>
      </c>
      <c r="J18" s="11">
        <v>20</v>
      </c>
      <c r="K18" s="21"/>
    </row>
    <row r="19" spans="1:11">
      <c r="A19" s="11" t="s">
        <v>44</v>
      </c>
      <c r="B19" s="12" t="s">
        <v>26</v>
      </c>
      <c r="C19" s="11">
        <v>30</v>
      </c>
      <c r="D19" s="12"/>
      <c r="E19" s="12"/>
      <c r="F19" s="12"/>
      <c r="G19" s="11">
        <f t="shared" si="7"/>
        <v>30</v>
      </c>
      <c r="H19" s="11" t="s">
        <v>24</v>
      </c>
      <c r="I19" s="12">
        <v>6955</v>
      </c>
      <c r="J19" s="11">
        <v>180</v>
      </c>
      <c r="K19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C2+C10++C16+C17</f>
        <v>545.25</v>
      </c>
      <c r="D1" s="8">
        <f>D2+D10++D16+D17</f>
        <v>0</v>
      </c>
      <c r="E1" s="8">
        <f>E2+E10++E16+E17</f>
        <v>0</v>
      </c>
      <c r="F1" s="8">
        <f>F2+F10++F16+F17</f>
        <v>0</v>
      </c>
      <c r="G1" s="8">
        <f>G2+G10++G16+G17</f>
        <v>545.25</v>
      </c>
      <c r="H1" s="9" t="s">
        <v>20</v>
      </c>
      <c r="I1" s="6">
        <v>1</v>
      </c>
      <c r="J1" s="14">
        <f>G1/I1*10000</f>
        <v>5452500</v>
      </c>
      <c r="K1" s="7"/>
      <c r="L1" s="15"/>
      <c r="M1" s="16"/>
      <c r="N1" s="16">
        <f>M1-G1</f>
        <v>-545.25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115.2</v>
      </c>
      <c r="D2" s="8"/>
      <c r="E2" s="8"/>
      <c r="F2" s="8"/>
      <c r="G2" s="11">
        <f t="shared" ref="G2:G15" si="0">C2</f>
        <v>115.2</v>
      </c>
      <c r="H2" s="9"/>
      <c r="I2" s="9">
        <f>SUM(I3:I8)</f>
        <v>3180</v>
      </c>
      <c r="J2" s="17"/>
      <c r="K2" s="7"/>
      <c r="L2" s="15"/>
      <c r="M2" s="16">
        <f>I2*J2*0.0001</f>
        <v>0</v>
      </c>
      <c r="N2" s="16">
        <f>M2-G2</f>
        <v>-115.2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24.675</v>
      </c>
      <c r="D3" s="11"/>
      <c r="E3" s="11"/>
      <c r="F3" s="11"/>
      <c r="G3" s="11">
        <f t="shared" si="0"/>
        <v>24.675</v>
      </c>
      <c r="H3" s="9" t="s">
        <v>20</v>
      </c>
      <c r="I3" s="9">
        <f>[1]标段五!$E$6</f>
        <v>1050</v>
      </c>
      <c r="J3" s="18">
        <v>235</v>
      </c>
      <c r="K3" s="19"/>
      <c r="L3" s="15"/>
      <c r="M3" s="16">
        <f>I3*J3*0.0001</f>
        <v>24.675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90.525</v>
      </c>
      <c r="D4" s="11"/>
      <c r="E4" s="11"/>
      <c r="F4" s="11"/>
      <c r="G4" s="11">
        <f t="shared" si="0"/>
        <v>90.525</v>
      </c>
      <c r="H4" s="9" t="s">
        <v>20</v>
      </c>
      <c r="I4" s="9">
        <f>[1]标段五!$F$6</f>
        <v>2130</v>
      </c>
      <c r="J4" s="18">
        <v>425</v>
      </c>
      <c r="K4" s="19"/>
      <c r="L4" s="15"/>
      <c r="M4" s="16">
        <f>I4*J4*0.0001</f>
        <v>90.525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0</v>
      </c>
      <c r="D7" s="11"/>
      <c r="E7" s="11"/>
      <c r="F7" s="11"/>
      <c r="G7" s="11">
        <f t="shared" si="0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2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2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0</v>
      </c>
      <c r="D9" s="11"/>
      <c r="E9" s="11"/>
      <c r="F9" s="11"/>
      <c r="G9" s="11">
        <f t="shared" si="0"/>
        <v>0</v>
      </c>
      <c r="H9" s="9" t="s">
        <v>20</v>
      </c>
      <c r="I9" s="9"/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266.05</v>
      </c>
      <c r="D10" s="11"/>
      <c r="E10" s="11"/>
      <c r="F10" s="11"/>
      <c r="G10" s="11">
        <f t="shared" si="0"/>
        <v>266.05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-266.05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78</v>
      </c>
      <c r="K11" s="19"/>
      <c r="L11" s="15"/>
      <c r="M11" s="16">
        <f t="shared" si="3"/>
        <v>0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44.45</v>
      </c>
      <c r="D12" s="11"/>
      <c r="E12" s="11"/>
      <c r="F12" s="11"/>
      <c r="G12" s="11">
        <f t="shared" si="0"/>
        <v>44.45</v>
      </c>
      <c r="H12" s="9" t="s">
        <v>20</v>
      </c>
      <c r="I12" s="9">
        <f>[1]标段五!$E$9</f>
        <v>2540</v>
      </c>
      <c r="J12" s="18">
        <v>175</v>
      </c>
      <c r="K12" s="19"/>
      <c r="L12" s="15"/>
      <c r="M12" s="16">
        <f t="shared" si="3"/>
        <v>44.45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0</v>
      </c>
      <c r="D13" s="11"/>
      <c r="E13" s="11"/>
      <c r="F13" s="11"/>
      <c r="G13" s="11">
        <f t="shared" si="0"/>
        <v>0</v>
      </c>
      <c r="H13" s="9" t="s">
        <v>20</v>
      </c>
      <c r="I13" s="9"/>
      <c r="J13" s="18">
        <v>190</v>
      </c>
      <c r="K13" s="19"/>
      <c r="L13" s="15"/>
      <c r="M13" s="16">
        <f t="shared" si="3"/>
        <v>0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8">
        <v>335</v>
      </c>
      <c r="K14" s="19"/>
      <c r="L14" s="15"/>
      <c r="M14" s="16">
        <f t="shared" si="3"/>
        <v>0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221.6</v>
      </c>
      <c r="D15" s="11"/>
      <c r="E15" s="11"/>
      <c r="F15" s="11"/>
      <c r="G15" s="11">
        <f t="shared" si="0"/>
        <v>221.6</v>
      </c>
      <c r="H15" s="9" t="s">
        <v>20</v>
      </c>
      <c r="I15" s="9">
        <f>[1]标段五!$E$8</f>
        <v>2770</v>
      </c>
      <c r="J15" s="13">
        <v>800</v>
      </c>
      <c r="K15" s="19"/>
      <c r="L15" s="15"/>
      <c r="M15" s="16">
        <f t="shared" si="3"/>
        <v>221.6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134</v>
      </c>
      <c r="D16" s="12"/>
      <c r="E16" s="12"/>
      <c r="F16" s="12"/>
      <c r="G16" s="11">
        <f>SUM(C16:F16)</f>
        <v>134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30</v>
      </c>
      <c r="D17" s="12"/>
      <c r="E17" s="12"/>
      <c r="F17" s="12"/>
      <c r="G17" s="11">
        <f>SUM(C17:F17)</f>
        <v>30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0"/>
  <sheetViews>
    <sheetView showZeros="0" view="pageBreakPreview" zoomScaleNormal="100" topLeftCell="A3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C2+C9+C15+C16+C17+C18+C19+C20+C27+C28+C29+C30</f>
        <v>6978.8406</v>
      </c>
      <c r="D1" s="8">
        <f>D2+D9+D15+D16+D17+D18+D19+D20</f>
        <v>209.273</v>
      </c>
      <c r="E1" s="8">
        <f>E2+E9+E15+E16+E17+E18+E19+E20</f>
        <v>530</v>
      </c>
      <c r="F1" s="8">
        <f>F2+F9+F15+F16+F17+F18+F19+F20</f>
        <v>0</v>
      </c>
      <c r="G1" s="8">
        <f>G2+G9+G15+G16+G17+G18+G19+G20+G27+G28+G29+G30</f>
        <v>7718.0606</v>
      </c>
      <c r="H1" s="6" t="s">
        <v>29</v>
      </c>
      <c r="I1" s="6">
        <v>1</v>
      </c>
      <c r="J1" s="14">
        <f>G1/I1*10000</f>
        <v>77180606</v>
      </c>
      <c r="K1" s="7"/>
      <c r="L1" s="15"/>
      <c r="M1" s="16"/>
      <c r="N1" s="16">
        <f t="shared" ref="N1:N26" si="0">M1-G1</f>
        <v>-7718.0606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5153.854</v>
      </c>
      <c r="D2" s="8"/>
      <c r="E2" s="8"/>
      <c r="F2" s="8"/>
      <c r="G2" s="11">
        <f>C2</f>
        <v>5153.854</v>
      </c>
      <c r="H2" s="9"/>
      <c r="I2" s="9"/>
      <c r="J2" s="17"/>
      <c r="K2" s="7"/>
      <c r="L2" s="15"/>
      <c r="M2" s="16">
        <f t="shared" ref="M1:M26" si="1">I2*J2*0.0001</f>
        <v>0</v>
      </c>
      <c r="N2" s="16">
        <f t="shared" si="0"/>
        <v>-5153.854</v>
      </c>
    </row>
    <row r="3" s="1" customFormat="1" ht="21" customHeight="1" spans="1:14">
      <c r="A3" s="9">
        <v>1</v>
      </c>
      <c r="B3" s="10" t="s">
        <v>31</v>
      </c>
      <c r="C3" s="11">
        <f t="shared" ref="C3:C8" si="2">I3*J3/10000</f>
        <v>60.3715</v>
      </c>
      <c r="D3" s="11"/>
      <c r="E3" s="11"/>
      <c r="F3" s="11"/>
      <c r="G3" s="11">
        <f t="shared" ref="G3:G16" si="3">C3</f>
        <v>60.3715</v>
      </c>
      <c r="H3" s="9" t="s">
        <v>20</v>
      </c>
      <c r="I3" s="9">
        <v>2569</v>
      </c>
      <c r="J3" s="18">
        <v>235</v>
      </c>
      <c r="K3" s="19"/>
      <c r="L3" s="15"/>
      <c r="M3" s="16">
        <f t="shared" si="1"/>
        <v>60.3715</v>
      </c>
      <c r="N3" s="16">
        <f t="shared" si="0"/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245.65</v>
      </c>
      <c r="D4" s="11"/>
      <c r="E4" s="11"/>
      <c r="F4" s="11"/>
      <c r="G4" s="11">
        <f t="shared" si="3"/>
        <v>245.65</v>
      </c>
      <c r="H4" s="9" t="s">
        <v>20</v>
      </c>
      <c r="I4" s="9">
        <v>5780</v>
      </c>
      <c r="J4" s="18">
        <v>425</v>
      </c>
      <c r="K4" s="19"/>
      <c r="L4" s="15"/>
      <c r="M4" s="16">
        <f t="shared" si="1"/>
        <v>245.65</v>
      </c>
      <c r="N4" s="16">
        <f t="shared" si="0"/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106.7325</v>
      </c>
      <c r="D5" s="11"/>
      <c r="E5" s="11"/>
      <c r="F5" s="11"/>
      <c r="G5" s="11">
        <f t="shared" si="3"/>
        <v>106.7325</v>
      </c>
      <c r="H5" s="9" t="s">
        <v>20</v>
      </c>
      <c r="I5" s="9">
        <v>1605</v>
      </c>
      <c r="J5" s="18">
        <v>665</v>
      </c>
      <c r="K5" s="19"/>
      <c r="L5" s="15"/>
      <c r="M5" s="16">
        <f t="shared" si="1"/>
        <v>106.7325</v>
      </c>
      <c r="N5" s="16">
        <f t="shared" si="0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243.2</v>
      </c>
      <c r="D6" s="11"/>
      <c r="E6" s="11"/>
      <c r="F6" s="11"/>
      <c r="G6" s="11">
        <f t="shared" si="3"/>
        <v>243.2</v>
      </c>
      <c r="H6" s="9" t="s">
        <v>20</v>
      </c>
      <c r="I6" s="9">
        <v>320</v>
      </c>
      <c r="J6" s="18">
        <f>O6-$R$6</f>
        <v>7600</v>
      </c>
      <c r="K6" s="20"/>
      <c r="O6" s="18">
        <f>13600</f>
        <v>13600</v>
      </c>
      <c r="P6" s="15"/>
      <c r="Q6" s="16">
        <f>I6*J6*0.0001</f>
        <v>243.2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1683.6</v>
      </c>
      <c r="D7" s="11"/>
      <c r="E7" s="11"/>
      <c r="F7" s="11"/>
      <c r="G7" s="11">
        <f t="shared" si="3"/>
        <v>1683.6</v>
      </c>
      <c r="H7" s="9" t="s">
        <v>20</v>
      </c>
      <c r="I7" s="9">
        <v>1830</v>
      </c>
      <c r="J7" s="18">
        <f>O7-$R$6</f>
        <v>9200</v>
      </c>
      <c r="K7" s="20"/>
      <c r="O7" s="18">
        <f>15200</f>
        <v>15200</v>
      </c>
      <c r="P7" s="15"/>
      <c r="Q7" s="16">
        <f>I7*J7*0.0001</f>
        <v>1683.6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2814.3</v>
      </c>
      <c r="D8" s="11"/>
      <c r="E8" s="11"/>
      <c r="F8" s="11"/>
      <c r="G8" s="11">
        <f t="shared" si="3"/>
        <v>2814.3</v>
      </c>
      <c r="H8" s="9" t="s">
        <v>20</v>
      </c>
      <c r="I8" s="9">
        <v>2385</v>
      </c>
      <c r="J8" s="18">
        <f>O8-$R$6</f>
        <v>11800</v>
      </c>
      <c r="K8" s="20"/>
      <c r="O8" s="18">
        <f>17800</f>
        <v>17800</v>
      </c>
      <c r="P8" s="15"/>
      <c r="Q8" s="16">
        <f>I8*J8*0.0001</f>
        <v>2814.3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1100.7766</v>
      </c>
      <c r="D9" s="11"/>
      <c r="E9" s="11"/>
      <c r="F9" s="11"/>
      <c r="G9" s="11">
        <f t="shared" si="3"/>
        <v>1100.7766</v>
      </c>
      <c r="H9" s="9"/>
      <c r="I9" s="9"/>
      <c r="J9" s="18"/>
      <c r="K9" s="19"/>
      <c r="L9" s="15"/>
      <c r="M9" s="16">
        <f t="shared" si="1"/>
        <v>0</v>
      </c>
      <c r="N9" s="16">
        <f t="shared" si="0"/>
        <v>-1100.7766</v>
      </c>
    </row>
    <row r="10" s="1" customFormat="1" ht="21" customHeight="1" spans="1:14">
      <c r="A10" s="9">
        <v>1</v>
      </c>
      <c r="B10" s="10" t="s">
        <v>38</v>
      </c>
      <c r="C10" s="11">
        <f t="shared" ref="C10:C16" si="4">I10*J10/10000</f>
        <v>428.4696</v>
      </c>
      <c r="D10" s="11"/>
      <c r="E10" s="11"/>
      <c r="F10" s="11"/>
      <c r="G10" s="11">
        <f t="shared" si="3"/>
        <v>428.4696</v>
      </c>
      <c r="H10" s="9" t="s">
        <v>20</v>
      </c>
      <c r="I10" s="9">
        <v>54932</v>
      </c>
      <c r="J10" s="18">
        <v>78</v>
      </c>
      <c r="K10" s="19"/>
      <c r="L10" s="15"/>
      <c r="M10" s="16">
        <f t="shared" si="1"/>
        <v>428.4696</v>
      </c>
      <c r="N10" s="16">
        <f t="shared" si="0"/>
        <v>0</v>
      </c>
    </row>
    <row r="11" s="1" customFormat="1" ht="21" customHeight="1" spans="1:14">
      <c r="A11" s="9">
        <v>2</v>
      </c>
      <c r="B11" s="10" t="s">
        <v>39</v>
      </c>
      <c r="C11" s="11">
        <f t="shared" si="4"/>
        <v>48.65</v>
      </c>
      <c r="D11" s="11"/>
      <c r="E11" s="11"/>
      <c r="F11" s="11"/>
      <c r="G11" s="11">
        <f t="shared" si="3"/>
        <v>48.65</v>
      </c>
      <c r="H11" s="9" t="s">
        <v>20</v>
      </c>
      <c r="I11" s="9">
        <v>2780</v>
      </c>
      <c r="J11" s="18">
        <v>175</v>
      </c>
      <c r="K11" s="19"/>
      <c r="L11" s="15"/>
      <c r="M11" s="16">
        <f t="shared" si="1"/>
        <v>48.65</v>
      </c>
      <c r="N11" s="16">
        <f t="shared" si="0"/>
        <v>0</v>
      </c>
    </row>
    <row r="12" s="1" customFormat="1" ht="21" customHeight="1" spans="1:14">
      <c r="A12" s="9">
        <v>3</v>
      </c>
      <c r="B12" s="10" t="s">
        <v>40</v>
      </c>
      <c r="C12" s="11">
        <f t="shared" si="4"/>
        <v>17.1</v>
      </c>
      <c r="D12" s="11"/>
      <c r="E12" s="11"/>
      <c r="F12" s="11"/>
      <c r="G12" s="11">
        <f t="shared" si="3"/>
        <v>17.1</v>
      </c>
      <c r="H12" s="9" t="s">
        <v>20</v>
      </c>
      <c r="I12" s="9">
        <v>900</v>
      </c>
      <c r="J12" s="18">
        <v>190</v>
      </c>
      <c r="K12" s="19"/>
      <c r="L12" s="15"/>
      <c r="M12" s="16">
        <f t="shared" si="1"/>
        <v>17.1</v>
      </c>
      <c r="N12" s="16">
        <f t="shared" si="0"/>
        <v>0</v>
      </c>
    </row>
    <row r="13" s="1" customFormat="1" ht="21" customHeight="1" spans="1:14">
      <c r="A13" s="9">
        <v>4</v>
      </c>
      <c r="B13" s="10" t="s">
        <v>41</v>
      </c>
      <c r="C13" s="11">
        <f t="shared" si="4"/>
        <v>366.557</v>
      </c>
      <c r="D13" s="11"/>
      <c r="E13" s="11"/>
      <c r="F13" s="11"/>
      <c r="G13" s="11">
        <f t="shared" si="3"/>
        <v>366.557</v>
      </c>
      <c r="H13" s="9" t="s">
        <v>20</v>
      </c>
      <c r="I13" s="9">
        <v>10942</v>
      </c>
      <c r="J13" s="18">
        <v>335</v>
      </c>
      <c r="K13" s="19"/>
      <c r="L13" s="15"/>
      <c r="M13" s="16">
        <f t="shared" si="1"/>
        <v>366.557</v>
      </c>
      <c r="N13" s="16">
        <f t="shared" si="0"/>
        <v>0</v>
      </c>
    </row>
    <row r="14" s="1" customFormat="1" ht="21" customHeight="1" spans="1:14">
      <c r="A14" s="9">
        <v>5</v>
      </c>
      <c r="B14" s="10" t="s">
        <v>42</v>
      </c>
      <c r="C14" s="11">
        <f t="shared" si="4"/>
        <v>240</v>
      </c>
      <c r="D14" s="11"/>
      <c r="E14" s="11"/>
      <c r="F14" s="11"/>
      <c r="G14" s="11">
        <f t="shared" si="3"/>
        <v>240</v>
      </c>
      <c r="H14" s="9" t="s">
        <v>20</v>
      </c>
      <c r="I14" s="9">
        <v>3000</v>
      </c>
      <c r="J14" s="13">
        <v>800</v>
      </c>
      <c r="K14" s="19"/>
      <c r="L14" s="15"/>
      <c r="M14" s="16">
        <f t="shared" si="1"/>
        <v>240</v>
      </c>
      <c r="N14" s="16">
        <f t="shared" si="0"/>
        <v>0</v>
      </c>
    </row>
    <row r="15" s="1" customFormat="1" ht="21" customHeight="1" spans="1:14">
      <c r="A15" s="9" t="s">
        <v>25</v>
      </c>
      <c r="B15" s="10" t="s">
        <v>50</v>
      </c>
      <c r="C15" s="11">
        <f t="shared" si="4"/>
        <v>319</v>
      </c>
      <c r="D15" s="11"/>
      <c r="E15" s="11"/>
      <c r="F15" s="11"/>
      <c r="G15" s="11">
        <f t="shared" si="3"/>
        <v>319</v>
      </c>
      <c r="H15" s="9" t="s">
        <v>47</v>
      </c>
      <c r="I15" s="9">
        <f>15*15*4*2+10*10*4</f>
        <v>2200</v>
      </c>
      <c r="J15" s="18">
        <v>1450</v>
      </c>
      <c r="K15" s="19"/>
      <c r="L15" s="15"/>
      <c r="M15" s="16">
        <f t="shared" si="1"/>
        <v>319</v>
      </c>
      <c r="N15" s="16">
        <f t="shared" si="0"/>
        <v>0</v>
      </c>
    </row>
    <row r="16" ht="21" customHeight="1" spans="1:14">
      <c r="A16" s="11" t="s">
        <v>48</v>
      </c>
      <c r="B16" s="12" t="s">
        <v>51</v>
      </c>
      <c r="C16" s="11">
        <f t="shared" si="4"/>
        <v>240</v>
      </c>
      <c r="D16" s="11"/>
      <c r="E16" s="11"/>
      <c r="F16" s="11"/>
      <c r="G16" s="11">
        <f t="shared" si="3"/>
        <v>240</v>
      </c>
      <c r="H16" s="11" t="s">
        <v>52</v>
      </c>
      <c r="I16" s="11">
        <v>3</v>
      </c>
      <c r="J16" s="11">
        <v>800000</v>
      </c>
      <c r="K16" s="11"/>
      <c r="M16" s="16">
        <f t="shared" si="1"/>
        <v>240</v>
      </c>
      <c r="N16" s="16">
        <f t="shared" si="0"/>
        <v>0</v>
      </c>
    </row>
    <row r="17" ht="21" customHeight="1" spans="1:14">
      <c r="A17" s="11" t="s">
        <v>43</v>
      </c>
      <c r="B17" s="12" t="s">
        <v>53</v>
      </c>
      <c r="C17" s="11"/>
      <c r="D17" s="11">
        <f t="shared" ref="D17:D26" si="5">I17*J17/10000</f>
        <v>31.68</v>
      </c>
      <c r="E17" s="11"/>
      <c r="F17" s="11"/>
      <c r="G17" s="11">
        <f>D17</f>
        <v>31.68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1"/>
        <v>31.68</v>
      </c>
      <c r="N17" s="16">
        <f t="shared" si="0"/>
        <v>0</v>
      </c>
    </row>
    <row r="18" ht="21" customHeight="1" spans="1:14">
      <c r="A18" s="11" t="s">
        <v>44</v>
      </c>
      <c r="B18" s="12" t="s">
        <v>54</v>
      </c>
      <c r="C18" s="11"/>
      <c r="D18" s="11">
        <f t="shared" si="5"/>
        <v>0.003</v>
      </c>
      <c r="E18" s="11">
        <v>30</v>
      </c>
      <c r="F18" s="11"/>
      <c r="G18" s="11">
        <v>30</v>
      </c>
      <c r="H18" s="11"/>
      <c r="I18" s="11">
        <v>1</v>
      </c>
      <c r="J18" s="11">
        <f>G18</f>
        <v>30</v>
      </c>
      <c r="K18" s="11"/>
      <c r="M18" s="16">
        <f>I18*J18</f>
        <v>30</v>
      </c>
      <c r="N18" s="16">
        <f t="shared" si="0"/>
        <v>0</v>
      </c>
    </row>
    <row r="19" ht="21" customHeight="1" spans="1:14">
      <c r="A19" s="11" t="s">
        <v>27</v>
      </c>
      <c r="B19" s="12" t="s">
        <v>55</v>
      </c>
      <c r="C19" s="11"/>
      <c r="D19" s="11">
        <f t="shared" si="5"/>
        <v>0.05</v>
      </c>
      <c r="E19" s="11">
        <v>500</v>
      </c>
      <c r="F19" s="11"/>
      <c r="G19" s="11">
        <v>500</v>
      </c>
      <c r="H19" s="11"/>
      <c r="I19" s="11">
        <v>1</v>
      </c>
      <c r="J19" s="11">
        <f>G19</f>
        <v>500</v>
      </c>
      <c r="K19" s="11"/>
      <c r="M19" s="16">
        <f>I19*J19</f>
        <v>500</v>
      </c>
      <c r="N19" s="16">
        <f t="shared" si="0"/>
        <v>0</v>
      </c>
    </row>
    <row r="20" ht="21" customHeight="1" spans="1:14">
      <c r="A20" s="11" t="s">
        <v>56</v>
      </c>
      <c r="B20" s="12" t="s">
        <v>57</v>
      </c>
      <c r="C20" s="11"/>
      <c r="D20" s="11">
        <f>SUM(D21:D26)</f>
        <v>177.54</v>
      </c>
      <c r="E20" s="11"/>
      <c r="F20" s="11"/>
      <c r="G20" s="11">
        <f>D20</f>
        <v>177.54</v>
      </c>
      <c r="H20" s="11"/>
      <c r="I20" s="11">
        <v>1</v>
      </c>
      <c r="J20" s="11">
        <f>G20</f>
        <v>177.54</v>
      </c>
      <c r="K20" s="11"/>
      <c r="M20" s="16"/>
      <c r="N20" s="16">
        <f t="shared" si="0"/>
        <v>-177.54</v>
      </c>
    </row>
    <row r="21" ht="21" customHeight="1" spans="1:14">
      <c r="A21" s="13">
        <v>1</v>
      </c>
      <c r="B21" s="12" t="s">
        <v>58</v>
      </c>
      <c r="C21" s="11"/>
      <c r="D21" s="11">
        <f t="shared" si="5"/>
        <v>11.7</v>
      </c>
      <c r="E21" s="11"/>
      <c r="F21" s="11"/>
      <c r="G21" s="11">
        <f t="shared" ref="G21:G26" si="6">D21</f>
        <v>11.7</v>
      </c>
      <c r="H21" s="11" t="s">
        <v>29</v>
      </c>
      <c r="I21" s="11">
        <v>18</v>
      </c>
      <c r="J21" s="11">
        <v>6500</v>
      </c>
      <c r="K21" s="11"/>
      <c r="M21" s="16">
        <f t="shared" si="1"/>
        <v>11.7</v>
      </c>
      <c r="N21" s="16">
        <f t="shared" si="0"/>
        <v>0</v>
      </c>
    </row>
    <row r="22" ht="21" customHeight="1" spans="1:14">
      <c r="A22" s="13">
        <v>2</v>
      </c>
      <c r="B22" s="12" t="s">
        <v>59</v>
      </c>
      <c r="C22" s="11"/>
      <c r="D22" s="11">
        <f t="shared" si="5"/>
        <v>14.04</v>
      </c>
      <c r="E22" s="11"/>
      <c r="F22" s="11"/>
      <c r="G22" s="11">
        <f t="shared" si="6"/>
        <v>14.04</v>
      </c>
      <c r="H22" s="11" t="s">
        <v>29</v>
      </c>
      <c r="I22" s="11">
        <v>18</v>
      </c>
      <c r="J22" s="11">
        <v>7800</v>
      </c>
      <c r="K22" s="11"/>
      <c r="M22" s="16">
        <f t="shared" si="1"/>
        <v>14.04</v>
      </c>
      <c r="N22" s="16">
        <f t="shared" si="0"/>
        <v>0</v>
      </c>
    </row>
    <row r="23" ht="21" customHeight="1" spans="1:14">
      <c r="A23" s="13">
        <v>3</v>
      </c>
      <c r="B23" s="12" t="s">
        <v>60</v>
      </c>
      <c r="C23" s="11"/>
      <c r="D23" s="11">
        <f t="shared" si="5"/>
        <v>50.4</v>
      </c>
      <c r="E23" s="11"/>
      <c r="F23" s="11"/>
      <c r="G23" s="11">
        <f t="shared" si="6"/>
        <v>50.4</v>
      </c>
      <c r="H23" s="11" t="s">
        <v>29</v>
      </c>
      <c r="I23" s="11">
        <v>18</v>
      </c>
      <c r="J23" s="11">
        <v>28000</v>
      </c>
      <c r="K23" s="11"/>
      <c r="M23" s="16">
        <f t="shared" si="1"/>
        <v>50.4</v>
      </c>
      <c r="N23" s="16">
        <f t="shared" si="0"/>
        <v>0</v>
      </c>
    </row>
    <row r="24" ht="21" customHeight="1" spans="1:14">
      <c r="A24" s="13">
        <v>4</v>
      </c>
      <c r="B24" s="12" t="s">
        <v>61</v>
      </c>
      <c r="C24" s="11"/>
      <c r="D24" s="11">
        <f t="shared" si="5"/>
        <v>86.4</v>
      </c>
      <c r="E24" s="11"/>
      <c r="F24" s="11"/>
      <c r="G24" s="11">
        <f t="shared" si="6"/>
        <v>86.4</v>
      </c>
      <c r="H24" s="11" t="s">
        <v>29</v>
      </c>
      <c r="I24" s="11">
        <v>18</v>
      </c>
      <c r="J24" s="11">
        <v>48000</v>
      </c>
      <c r="K24" s="11"/>
      <c r="M24" s="16">
        <f t="shared" si="1"/>
        <v>86.4</v>
      </c>
      <c r="N24" s="16">
        <f t="shared" si="0"/>
        <v>0</v>
      </c>
    </row>
    <row r="25" ht="21" customHeight="1" spans="1:14">
      <c r="A25" s="13">
        <v>5</v>
      </c>
      <c r="B25" s="12" t="s">
        <v>62</v>
      </c>
      <c r="C25" s="11"/>
      <c r="D25" s="11">
        <f t="shared" si="5"/>
        <v>1.5</v>
      </c>
      <c r="E25" s="11"/>
      <c r="F25" s="11"/>
      <c r="G25" s="11">
        <f t="shared" si="6"/>
        <v>1.5</v>
      </c>
      <c r="H25" s="11" t="s">
        <v>20</v>
      </c>
      <c r="I25" s="11">
        <v>3000</v>
      </c>
      <c r="J25" s="11">
        <v>5</v>
      </c>
      <c r="K25" s="11"/>
      <c r="M25" s="16">
        <f t="shared" si="1"/>
        <v>1.5</v>
      </c>
      <c r="N25" s="16">
        <f t="shared" si="0"/>
        <v>0</v>
      </c>
    </row>
    <row r="26" ht="21" customHeight="1" spans="1:14">
      <c r="A26" s="13">
        <v>6</v>
      </c>
      <c r="B26" s="12" t="s">
        <v>63</v>
      </c>
      <c r="C26" s="11"/>
      <c r="D26" s="11">
        <f t="shared" si="5"/>
        <v>13.5</v>
      </c>
      <c r="E26" s="11"/>
      <c r="F26" s="11"/>
      <c r="G26" s="11">
        <f t="shared" si="6"/>
        <v>13.5</v>
      </c>
      <c r="H26" s="11" t="s">
        <v>20</v>
      </c>
      <c r="I26" s="11">
        <v>3000</v>
      </c>
      <c r="J26" s="11">
        <v>45</v>
      </c>
      <c r="K26" s="11"/>
      <c r="M26" s="16">
        <f t="shared" si="1"/>
        <v>13.5</v>
      </c>
      <c r="N26" s="16">
        <f t="shared" si="0"/>
        <v>0</v>
      </c>
    </row>
    <row r="27" spans="1:11">
      <c r="A27" s="11" t="s">
        <v>64</v>
      </c>
      <c r="B27" s="12" t="s">
        <v>65</v>
      </c>
      <c r="C27" s="11">
        <f>I27*J27/10000</f>
        <v>8.82</v>
      </c>
      <c r="D27" s="12"/>
      <c r="E27" s="12"/>
      <c r="F27" s="12"/>
      <c r="G27" s="11">
        <f>C27</f>
        <v>8.82</v>
      </c>
      <c r="H27" s="11" t="s">
        <v>24</v>
      </c>
      <c r="I27" s="12">
        <v>4410</v>
      </c>
      <c r="J27" s="11">
        <v>20</v>
      </c>
      <c r="K27" s="21"/>
    </row>
    <row r="28" spans="1:11">
      <c r="A28" s="11" t="s">
        <v>66</v>
      </c>
      <c r="B28" s="12" t="s">
        <v>67</v>
      </c>
      <c r="C28" s="11">
        <f>I28*J28/10000</f>
        <v>125.19</v>
      </c>
      <c r="D28" s="12"/>
      <c r="E28" s="12"/>
      <c r="F28" s="12"/>
      <c r="G28" s="11">
        <f>C28</f>
        <v>125.19</v>
      </c>
      <c r="H28" s="11" t="s">
        <v>24</v>
      </c>
      <c r="I28" s="12">
        <v>6955</v>
      </c>
      <c r="J28" s="11">
        <v>180</v>
      </c>
      <c r="K28" s="21"/>
    </row>
    <row r="29" spans="1:11">
      <c r="A29" s="11" t="s">
        <v>68</v>
      </c>
      <c r="B29" s="12" t="s">
        <v>69</v>
      </c>
      <c r="C29" s="11">
        <f>I29*J29/10000</f>
        <v>1.2</v>
      </c>
      <c r="D29" s="12"/>
      <c r="E29" s="12"/>
      <c r="F29" s="12"/>
      <c r="G29" s="11">
        <f>C29</f>
        <v>1.2</v>
      </c>
      <c r="H29" s="11" t="s">
        <v>70</v>
      </c>
      <c r="I29" s="12">
        <v>120</v>
      </c>
      <c r="J29" s="11">
        <v>100</v>
      </c>
      <c r="K29" s="21"/>
    </row>
    <row r="30" spans="1:11">
      <c r="A30" s="11" t="s">
        <v>71</v>
      </c>
      <c r="B30" s="12" t="s">
        <v>26</v>
      </c>
      <c r="C30" s="11">
        <f>I30*J30/10000</f>
        <v>30</v>
      </c>
      <c r="D30" s="12"/>
      <c r="E30" s="12"/>
      <c r="F30" s="12"/>
      <c r="G30" s="11">
        <f>C30</f>
        <v>30</v>
      </c>
      <c r="H30" s="11" t="s">
        <v>20</v>
      </c>
      <c r="I30" s="12">
        <v>2000</v>
      </c>
      <c r="J30" s="11">
        <v>150</v>
      </c>
      <c r="K30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估算表-标段三</vt:lpstr>
      <vt:lpstr>标段二</vt:lpstr>
      <vt:lpstr>标段三</vt:lpstr>
      <vt:lpstr>标段四</vt:lpstr>
      <vt:lpstr>标段五</vt:lpstr>
      <vt:lpstr>综合估算表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Joanna Hu</cp:lastModifiedBy>
  <dcterms:created xsi:type="dcterms:W3CDTF">2024-03-05T03:05:00Z</dcterms:created>
  <dcterms:modified xsi:type="dcterms:W3CDTF">2024-09-19T07:22:42Z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42AEFEA3259F4606A040336B0204F64A_13</vt:lpwstr>
  </property>
  <property fmtid="{D5CDD505-2E9C-101B-9397-08002B2CF9AE}" pid="3" name="KSOProductBuildVer">
    <vt:lpwstr>2052-12.1.0.18276</vt:lpwstr>
  </property>
</Properties>
</file>